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725" yWindow="60" windowWidth="28800" windowHeight="12420"/>
  </bookViews>
  <sheets>
    <sheet name="Sheet1" sheetId="1" r:id="rId1"/>
    <sheet name="thermal" sheetId="2" r:id="rId2"/>
    <sheet name="Sheet3" sheetId="3" r:id="rId3"/>
  </sheets>
  <definedNames>
    <definedName name="dtot">Sheet1!$B$5</definedName>
    <definedName name="fg">Sheet1!$B$10</definedName>
    <definedName name="fl">Sheet1!$B$12</definedName>
    <definedName name="fp">Sheet1!$B$13</definedName>
    <definedName name="ft">Sheet1!$B$11</definedName>
    <definedName name="N">Sheet1!$B$4</definedName>
  </definedNames>
  <calcPr calcId="145621" concurrentCalc="0"/>
</workbook>
</file>

<file path=xl/calcChain.xml><?xml version="1.0" encoding="utf-8"?>
<calcChain xmlns="http://schemas.openxmlformats.org/spreadsheetml/2006/main">
  <c r="A18" i="1" l="1"/>
  <c r="A23" i="1"/>
  <c r="A17" i="1"/>
  <c r="A22" i="1"/>
  <c r="A16" i="1"/>
  <c r="A21" i="1"/>
  <c r="A15" i="1"/>
  <c r="A20" i="1"/>
  <c r="C10" i="1"/>
  <c r="D10" i="1"/>
  <c r="C15" i="1"/>
  <c r="D15" i="1"/>
  <c r="D20" i="1"/>
  <c r="E10" i="1"/>
  <c r="E15" i="1"/>
  <c r="E20" i="1"/>
  <c r="F10" i="1"/>
  <c r="F15" i="1"/>
  <c r="F20" i="1"/>
  <c r="G10" i="1"/>
  <c r="G15" i="1"/>
  <c r="G20" i="1"/>
  <c r="H10" i="1"/>
  <c r="H15" i="1"/>
  <c r="H20" i="1"/>
  <c r="I10" i="1"/>
  <c r="I15" i="1"/>
  <c r="I20" i="1"/>
  <c r="C11" i="1"/>
  <c r="D11" i="1"/>
  <c r="C16" i="1"/>
  <c r="D16" i="1"/>
  <c r="D21" i="1"/>
  <c r="E11" i="1"/>
  <c r="E16" i="1"/>
  <c r="E21" i="1"/>
  <c r="F11" i="1"/>
  <c r="F16" i="1"/>
  <c r="F21" i="1"/>
  <c r="G11" i="1"/>
  <c r="G16" i="1"/>
  <c r="G21" i="1"/>
  <c r="H11" i="1"/>
  <c r="H16" i="1"/>
  <c r="H21" i="1"/>
  <c r="I11" i="1"/>
  <c r="I16" i="1"/>
  <c r="I21" i="1"/>
  <c r="C12" i="1"/>
  <c r="D12" i="1"/>
  <c r="C17" i="1"/>
  <c r="D17" i="1"/>
  <c r="D22" i="1"/>
  <c r="E12" i="1"/>
  <c r="E17" i="1"/>
  <c r="E22" i="1"/>
  <c r="F12" i="1"/>
  <c r="F17" i="1"/>
  <c r="F22" i="1"/>
  <c r="G12" i="1"/>
  <c r="G17" i="1"/>
  <c r="G22" i="1"/>
  <c r="H12" i="1"/>
  <c r="H17" i="1"/>
  <c r="H22" i="1"/>
  <c r="I12" i="1"/>
  <c r="I17" i="1"/>
  <c r="I22" i="1"/>
  <c r="C13" i="1"/>
  <c r="D13" i="1"/>
  <c r="C18" i="1"/>
  <c r="D18" i="1"/>
  <c r="D23" i="1"/>
  <c r="E13" i="1"/>
  <c r="E18" i="1"/>
  <c r="E23" i="1"/>
  <c r="F13" i="1"/>
  <c r="F18" i="1"/>
  <c r="F23" i="1"/>
  <c r="G13" i="1"/>
  <c r="G18" i="1"/>
  <c r="G23" i="1"/>
  <c r="H13" i="1"/>
  <c r="H18" i="1"/>
  <c r="H23" i="1"/>
  <c r="I13" i="1"/>
  <c r="I18" i="1"/>
  <c r="I23" i="1"/>
  <c r="C21" i="1"/>
  <c r="C22" i="1"/>
  <c r="C23" i="1"/>
  <c r="C20" i="1"/>
  <c r="B16" i="1"/>
  <c r="B21" i="1"/>
  <c r="B17" i="1"/>
  <c r="B22" i="1"/>
  <c r="B18" i="1"/>
  <c r="B23" i="1"/>
  <c r="B15" i="1"/>
  <c r="B20" i="1"/>
  <c r="B5" i="2"/>
</calcChain>
</file>

<file path=xl/sharedStrings.xml><?xml version="1.0" encoding="utf-8"?>
<sst xmlns="http://schemas.openxmlformats.org/spreadsheetml/2006/main" count="27" uniqueCount="27">
  <si>
    <t>Axis_error_apportionment_estimator.xls</t>
  </si>
  <si>
    <t>Source of error</t>
  </si>
  <si>
    <t>Apportion of error (dtot/f)</t>
  </si>
  <si>
    <t>Factor (f)</t>
  </si>
  <si>
    <t>Apportion of error per axis</t>
  </si>
  <si>
    <t>Bearings (fb)</t>
  </si>
  <si>
    <t>Structure (fs)</t>
  </si>
  <si>
    <t>Actuator (fa)</t>
  </si>
  <si>
    <t>Sensor (fs)</t>
  </si>
  <si>
    <t>Cables (fc)</t>
  </si>
  <si>
    <r>
      <t xml:space="preserve">Enter numbers in </t>
    </r>
    <r>
      <rPr>
        <b/>
        <sz val="10"/>
        <rFont val="Times New Roman"/>
        <family val="1"/>
      </rPr>
      <t>BOLD,</t>
    </r>
    <r>
      <rPr>
        <sz val="10"/>
        <rFont val="Times New Roman"/>
        <family val="1"/>
      </rPr>
      <t xml:space="preserve"> Results in </t>
    </r>
    <r>
      <rPr>
        <b/>
        <sz val="10"/>
        <color indexed="10"/>
        <rFont val="Times New Roman"/>
        <family val="1"/>
      </rPr>
      <t>RED</t>
    </r>
  </si>
  <si>
    <t>characteristic length</t>
  </si>
  <si>
    <t>cte</t>
  </si>
  <si>
    <t>delta T</t>
  </si>
  <si>
    <t>error amount (microns)</t>
  </si>
  <si>
    <t>Based on linear sum of errors</t>
  </si>
  <si>
    <t>Based on root square sum of errors</t>
  </si>
  <si>
    <t>Apportion of error within each axis (amount allocated to each of X, Y, Z directions) to be determined by sensitive directions</t>
  </si>
  <si>
    <t>Number of axes, N</t>
  </si>
  <si>
    <t>Total allowable error, dtot (microns)</t>
  </si>
  <si>
    <t>Geometric, fg</t>
  </si>
  <si>
    <t>Thermal, ft</t>
  </si>
  <si>
    <t>Load-induced (deflection), fl</t>
  </si>
  <si>
    <t>Process, fp</t>
  </si>
  <si>
    <t>Average (expected case) of linear and RSS</t>
  </si>
  <si>
    <t>To apportion errors between types and axes.  By Alex Slocum, last modified AHS 2014.04.09</t>
  </si>
  <si>
    <t>what the customer wants from their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</si>
</sst>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Arial"/>
    </font>
    <font>
      <i/>
      <sz val="10"/>
      <name val="Arial"/>
    </font>
    <font>
      <b/>
      <sz val="10"/>
      <name val="Arial"/>
    </font>
    <font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2" fontId="7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7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" fontId="0" fillId="4" borderId="1" xfId="0" applyNumberFormat="1" applyFill="1" applyBorder="1"/>
    <xf numFmtId="0" fontId="0" fillId="5" borderId="1" xfId="0" applyFill="1" applyBorder="1"/>
    <xf numFmtId="0" fontId="6" fillId="5" borderId="1" xfId="0" applyFont="1" applyFill="1" applyBorder="1"/>
    <xf numFmtId="1" fontId="0" fillId="4" borderId="1" xfId="0" applyNumberForma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10" zoomScaleNormal="110" workbookViewId="0">
      <selection activeCell="C27" sqref="C27"/>
    </sheetView>
  </sheetViews>
  <sheetFormatPr defaultColWidth="8.85546875" defaultRowHeight="12.75" x14ac:dyDescent="0.2"/>
  <cols>
    <col min="1" max="1" width="27.28515625" customWidth="1"/>
    <col min="2" max="2" width="6.140625" customWidth="1"/>
    <col min="3" max="3" width="11" customWidth="1"/>
    <col min="4" max="4" width="12.42578125" customWidth="1"/>
    <col min="5" max="5" width="11.42578125" bestFit="1" customWidth="1"/>
    <col min="6" max="6" width="11.7109375" bestFit="1" customWidth="1"/>
    <col min="7" max="7" width="11.140625" bestFit="1" customWidth="1"/>
    <col min="8" max="8" width="10" bestFit="1" customWidth="1"/>
    <col min="9" max="9" width="9.85546875" bestFit="1" customWidth="1"/>
  </cols>
  <sheetData>
    <row r="1" spans="1:9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x14ac:dyDescent="0.2">
      <c r="A2" s="24" t="s">
        <v>25</v>
      </c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 t="s">
        <v>10</v>
      </c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1" t="s">
        <v>18</v>
      </c>
      <c r="B4" s="7">
        <v>1</v>
      </c>
      <c r="C4" s="1"/>
      <c r="D4" s="1"/>
      <c r="E4" s="1"/>
      <c r="F4" s="1"/>
      <c r="G4" s="1"/>
      <c r="H4" s="1"/>
      <c r="I4" s="1"/>
    </row>
    <row r="5" spans="1:9" x14ac:dyDescent="0.2">
      <c r="A5" s="15" t="s">
        <v>19</v>
      </c>
      <c r="B5" s="16">
        <v>500</v>
      </c>
      <c r="C5" s="15" t="s">
        <v>26</v>
      </c>
      <c r="D5" s="15"/>
      <c r="E5" s="15"/>
      <c r="F5" s="1"/>
      <c r="G5" s="1"/>
      <c r="H5" s="1"/>
      <c r="I5" s="1"/>
    </row>
    <row r="6" spans="1:9" ht="27.75" customHeight="1" x14ac:dyDescent="0.2">
      <c r="A6" s="1"/>
      <c r="B6" s="1"/>
      <c r="C6" s="1"/>
      <c r="D6" s="1"/>
      <c r="E6" s="22" t="s">
        <v>17</v>
      </c>
      <c r="F6" s="22"/>
      <c r="G6" s="22"/>
      <c r="H6" s="22"/>
      <c r="I6" s="22"/>
    </row>
    <row r="7" spans="1:9" x14ac:dyDescent="0.2">
      <c r="A7" s="1"/>
      <c r="B7" s="1"/>
      <c r="C7" s="1"/>
      <c r="D7" s="1"/>
      <c r="E7" s="5" t="s">
        <v>5</v>
      </c>
      <c r="F7" s="5" t="s">
        <v>6</v>
      </c>
      <c r="G7" s="5" t="s">
        <v>7</v>
      </c>
      <c r="H7" s="5" t="s">
        <v>8</v>
      </c>
      <c r="I7" s="6" t="s">
        <v>9</v>
      </c>
    </row>
    <row r="8" spans="1:9" ht="25.5" x14ac:dyDescent="0.2">
      <c r="A8" s="1" t="s">
        <v>1</v>
      </c>
      <c r="B8" s="3" t="s">
        <v>3</v>
      </c>
      <c r="C8" s="2" t="s">
        <v>2</v>
      </c>
      <c r="D8" s="2" t="s">
        <v>4</v>
      </c>
      <c r="E8" s="5">
        <v>0.5</v>
      </c>
      <c r="F8" s="5">
        <v>0.2</v>
      </c>
      <c r="G8" s="5">
        <v>0.2</v>
      </c>
      <c r="H8" s="5">
        <v>0.05</v>
      </c>
      <c r="I8" s="6">
        <v>0.05</v>
      </c>
    </row>
    <row r="9" spans="1:9" x14ac:dyDescent="0.2">
      <c r="A9" s="18" t="s">
        <v>15</v>
      </c>
      <c r="B9" s="19"/>
      <c r="C9" s="19"/>
      <c r="D9" s="19"/>
      <c r="E9" s="19"/>
      <c r="F9" s="19"/>
      <c r="G9" s="19"/>
      <c r="H9" s="19"/>
      <c r="I9" s="19"/>
    </row>
    <row r="10" spans="1:9" x14ac:dyDescent="0.2">
      <c r="A10" s="11" t="s">
        <v>20</v>
      </c>
      <c r="B10" s="8">
        <v>1</v>
      </c>
      <c r="C10" s="12">
        <f>dtot*fg/(fg+ft+fl+fp)</f>
        <v>294.11764705882354</v>
      </c>
      <c r="D10" s="12">
        <f>C10/N</f>
        <v>294.11764705882354</v>
      </c>
      <c r="E10" s="12">
        <f>$D10*$E$8/(SUM($E$8:$I$8))</f>
        <v>147.05882352941177</v>
      </c>
      <c r="F10" s="12">
        <f>$D10*$F$8/(SUM($E$8:$I$8))</f>
        <v>58.82352941176471</v>
      </c>
      <c r="G10" s="12">
        <f>$D10*$G$8/(SUM($E$8:$I$8))</f>
        <v>58.82352941176471</v>
      </c>
      <c r="H10" s="12">
        <f>$D10*$H$8/(SUM($E$8:$I$8))</f>
        <v>14.705882352941178</v>
      </c>
      <c r="I10" s="12">
        <f>$D10*$I$8/(SUM($E$8:$I$8))</f>
        <v>14.705882352941178</v>
      </c>
    </row>
    <row r="11" spans="1:9" x14ac:dyDescent="0.2">
      <c r="A11" s="11" t="s">
        <v>21</v>
      </c>
      <c r="B11" s="8">
        <v>0.2</v>
      </c>
      <c r="C11" s="12">
        <f>dtot*ft/(fg+ft+fl+fp)</f>
        <v>58.82352941176471</v>
      </c>
      <c r="D11" s="12">
        <f>C11/N</f>
        <v>58.82352941176471</v>
      </c>
      <c r="E11" s="12">
        <f>$D11*$E$8/(SUM($E$8:$I$8))</f>
        <v>29.411764705882355</v>
      </c>
      <c r="F11" s="12">
        <f>$D11*$F$8/(SUM($E$8:$I$8))</f>
        <v>11.764705882352942</v>
      </c>
      <c r="G11" s="12">
        <f>$D11*$G$8/(SUM($E$8:$I$8))</f>
        <v>11.764705882352942</v>
      </c>
      <c r="H11" s="12">
        <f>$D11*$H$8/(SUM($E$8:$I$8))</f>
        <v>2.9411764705882355</v>
      </c>
      <c r="I11" s="12">
        <f>$D11*$I$8/(SUM($E$8:$I$8))</f>
        <v>2.9411764705882355</v>
      </c>
    </row>
    <row r="12" spans="1:9" x14ac:dyDescent="0.2">
      <c r="A12" s="11" t="s">
        <v>22</v>
      </c>
      <c r="B12" s="8">
        <v>0.5</v>
      </c>
      <c r="C12" s="12">
        <f>dtot*fl/(fg+ft+fl+fp)</f>
        <v>147.05882352941177</v>
      </c>
      <c r="D12" s="12">
        <f>C12/N</f>
        <v>147.05882352941177</v>
      </c>
      <c r="E12" s="12">
        <f>$D12*$E$8/(SUM($E$8:$I$8))</f>
        <v>73.529411764705884</v>
      </c>
      <c r="F12" s="12">
        <f>$D12*$F$8/(SUM($E$8:$I$8))</f>
        <v>29.411764705882355</v>
      </c>
      <c r="G12" s="12">
        <f>$D12*$G$8/(SUM($E$8:$I$8))</f>
        <v>29.411764705882355</v>
      </c>
      <c r="H12" s="12">
        <f>$D12*$H$8/(SUM($E$8:$I$8))</f>
        <v>7.3529411764705888</v>
      </c>
      <c r="I12" s="12">
        <f>$D12*$I$8/(SUM($E$8:$I$8))</f>
        <v>7.3529411764705888</v>
      </c>
    </row>
    <row r="13" spans="1:9" x14ac:dyDescent="0.2">
      <c r="A13" s="11" t="s">
        <v>23</v>
      </c>
      <c r="B13" s="8">
        <v>0</v>
      </c>
      <c r="C13" s="12">
        <f>dtot*fp/(fg+ft+fl+fp)</f>
        <v>0</v>
      </c>
      <c r="D13" s="12">
        <f>C13/N</f>
        <v>0</v>
      </c>
      <c r="E13" s="12">
        <f>$D13*$E$8/(SUM($E$8:$I$8))</f>
        <v>0</v>
      </c>
      <c r="F13" s="12">
        <f>$D13*$F$8/(SUM($E$8:$I$8))</f>
        <v>0</v>
      </c>
      <c r="G13" s="12">
        <f>$D13*$G$8/(SUM($E$8:$I$8))</f>
        <v>0</v>
      </c>
      <c r="H13" s="12">
        <f>$D13*$H$8/(SUM($E$8:$I$8))</f>
        <v>0</v>
      </c>
      <c r="I13" s="12">
        <f>$D13*$I$8/(SUM($E$8:$I$8))</f>
        <v>0</v>
      </c>
    </row>
    <row r="14" spans="1:9" x14ac:dyDescent="0.2">
      <c r="A14" s="20" t="s">
        <v>16</v>
      </c>
      <c r="B14" s="21"/>
      <c r="C14" s="21"/>
      <c r="D14" s="21"/>
      <c r="E14" s="21"/>
      <c r="F14" s="21"/>
      <c r="G14" s="21"/>
      <c r="H14" s="21"/>
      <c r="I14" s="21"/>
    </row>
    <row r="15" spans="1:9" x14ac:dyDescent="0.2">
      <c r="A15" s="13" t="str">
        <f t="shared" ref="A15:B18" si="0">A10</f>
        <v>Geometric, fg</v>
      </c>
      <c r="B15" s="10">
        <f t="shared" si="0"/>
        <v>1</v>
      </c>
      <c r="C15" s="13">
        <f>dtot*fg/SQRT(fg^2+ft^2+fl^2+fp^2)</f>
        <v>440.22545316281196</v>
      </c>
      <c r="D15" s="13">
        <f>C15/SQRT(N)</f>
        <v>440.22545316281196</v>
      </c>
      <c r="E15" s="13">
        <f>$D15*E$8/SQRT($E$8^2+$F$8^2+$G$8^2+$H$8^2+$I$8^2)</f>
        <v>380.29686912459914</v>
      </c>
      <c r="F15" s="13">
        <f t="shared" ref="F15:I18" si="1">$D15*F$8/SQRT($E$8^2+$F$8^2+$G$8^2+$H$8^2+$I$8^2)</f>
        <v>152.11874764983966</v>
      </c>
      <c r="G15" s="13">
        <f t="shared" si="1"/>
        <v>152.11874764983966</v>
      </c>
      <c r="H15" s="13">
        <f t="shared" si="1"/>
        <v>38.029686912459916</v>
      </c>
      <c r="I15" s="13">
        <f t="shared" si="1"/>
        <v>38.029686912459916</v>
      </c>
    </row>
    <row r="16" spans="1:9" x14ac:dyDescent="0.2">
      <c r="A16" s="13" t="str">
        <f t="shared" si="0"/>
        <v>Thermal, ft</v>
      </c>
      <c r="B16" s="10">
        <f t="shared" si="0"/>
        <v>0.2</v>
      </c>
      <c r="C16" s="13">
        <f>dtot*ft/SQRT(fg^2+ft^2+fl^2+fp^2)</f>
        <v>88.045090632562392</v>
      </c>
      <c r="D16" s="13">
        <f>C16/SQRT(N)</f>
        <v>88.045090632562392</v>
      </c>
      <c r="E16" s="13">
        <f>$D16*E$8/SQRT($E$8^2+$F$8^2+$G$8^2+$H$8^2+$I$8^2)</f>
        <v>76.059373824919831</v>
      </c>
      <c r="F16" s="13">
        <f t="shared" si="1"/>
        <v>30.423749529967928</v>
      </c>
      <c r="G16" s="13">
        <f t="shared" si="1"/>
        <v>30.423749529967928</v>
      </c>
      <c r="H16" s="13">
        <f t="shared" si="1"/>
        <v>7.605937382491982</v>
      </c>
      <c r="I16" s="13">
        <f t="shared" si="1"/>
        <v>7.605937382491982</v>
      </c>
    </row>
    <row r="17" spans="1:9" x14ac:dyDescent="0.2">
      <c r="A17" s="13" t="str">
        <f t="shared" si="0"/>
        <v>Load-induced (deflection), fl</v>
      </c>
      <c r="B17" s="10">
        <f t="shared" si="0"/>
        <v>0.5</v>
      </c>
      <c r="C17" s="13">
        <f>dtot*fl/SQRT(fg^2+ft^2+fl^2+fp^2)</f>
        <v>220.11272658140598</v>
      </c>
      <c r="D17" s="13">
        <f>C17/SQRT(N)</f>
        <v>220.11272658140598</v>
      </c>
      <c r="E17" s="13">
        <f>$D17*E$8/SQRT($E$8^2+$F$8^2+$G$8^2+$H$8^2+$I$8^2)</f>
        <v>190.14843456229957</v>
      </c>
      <c r="F17" s="13">
        <f t="shared" si="1"/>
        <v>76.059373824919831</v>
      </c>
      <c r="G17" s="13">
        <f t="shared" si="1"/>
        <v>76.059373824919831</v>
      </c>
      <c r="H17" s="13">
        <f t="shared" si="1"/>
        <v>19.014843456229958</v>
      </c>
      <c r="I17" s="13">
        <f t="shared" si="1"/>
        <v>19.014843456229958</v>
      </c>
    </row>
    <row r="18" spans="1:9" x14ac:dyDescent="0.2">
      <c r="A18" s="13" t="str">
        <f t="shared" si="0"/>
        <v>Process, fp</v>
      </c>
      <c r="B18" s="10">
        <f t="shared" si="0"/>
        <v>0</v>
      </c>
      <c r="C18" s="13">
        <f>dtot*fp/SQRT(fg^2+ft^2+fl^2+fp^2)</f>
        <v>0</v>
      </c>
      <c r="D18" s="13">
        <f>C18/SQRT(N)</f>
        <v>0</v>
      </c>
      <c r="E18" s="13">
        <f>$D18*E$8/SQRT($E$8^2+$F$8^2+$G$8^2+$H$8^2+$I$8^2)</f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3">
        <f t="shared" si="1"/>
        <v>0</v>
      </c>
    </row>
    <row r="19" spans="1:9" x14ac:dyDescent="0.2">
      <c r="A19" s="14"/>
      <c r="B19" s="17" t="s">
        <v>24</v>
      </c>
      <c r="C19" s="17"/>
      <c r="D19" s="17"/>
      <c r="E19" s="17"/>
      <c r="F19" s="17"/>
      <c r="G19" s="17"/>
      <c r="H19" s="17"/>
      <c r="I19" s="17"/>
    </row>
    <row r="20" spans="1:9" x14ac:dyDescent="0.2">
      <c r="A20" s="13" t="str">
        <f t="shared" ref="A20:B23" si="2">A15</f>
        <v>Geometric, fg</v>
      </c>
      <c r="B20" s="9">
        <f t="shared" si="2"/>
        <v>1</v>
      </c>
      <c r="C20" s="12">
        <f t="shared" ref="C20:I23" si="3">(C10+C15)/2</f>
        <v>367.17155011081775</v>
      </c>
      <c r="D20" s="12">
        <f t="shared" si="3"/>
        <v>367.17155011081775</v>
      </c>
      <c r="E20" s="12">
        <f t="shared" si="3"/>
        <v>263.67784632700545</v>
      </c>
      <c r="F20" s="12">
        <f t="shared" si="3"/>
        <v>105.47113853080219</v>
      </c>
      <c r="G20" s="12">
        <f t="shared" si="3"/>
        <v>105.47113853080219</v>
      </c>
      <c r="H20" s="12">
        <f t="shared" si="3"/>
        <v>26.367784632700548</v>
      </c>
      <c r="I20" s="12">
        <f t="shared" si="3"/>
        <v>26.367784632700548</v>
      </c>
    </row>
    <row r="21" spans="1:9" x14ac:dyDescent="0.2">
      <c r="A21" s="13" t="str">
        <f t="shared" si="2"/>
        <v>Thermal, ft</v>
      </c>
      <c r="B21" s="9">
        <f t="shared" si="2"/>
        <v>0.2</v>
      </c>
      <c r="C21" s="12">
        <f t="shared" si="3"/>
        <v>73.434310022163544</v>
      </c>
      <c r="D21" s="12">
        <f t="shared" si="3"/>
        <v>73.434310022163544</v>
      </c>
      <c r="E21" s="12">
        <f t="shared" si="3"/>
        <v>52.735569265401097</v>
      </c>
      <c r="F21" s="12">
        <f t="shared" si="3"/>
        <v>21.094227706160435</v>
      </c>
      <c r="G21" s="12">
        <f t="shared" si="3"/>
        <v>21.094227706160435</v>
      </c>
      <c r="H21" s="12">
        <f t="shared" si="3"/>
        <v>5.2735569265401088</v>
      </c>
      <c r="I21" s="12">
        <f t="shared" si="3"/>
        <v>5.2735569265401088</v>
      </c>
    </row>
    <row r="22" spans="1:9" x14ac:dyDescent="0.2">
      <c r="A22" s="13" t="str">
        <f t="shared" si="2"/>
        <v>Load-induced (deflection), fl</v>
      </c>
      <c r="B22" s="9">
        <f t="shared" si="2"/>
        <v>0.5</v>
      </c>
      <c r="C22" s="12">
        <f t="shared" si="3"/>
        <v>183.58577505540887</v>
      </c>
      <c r="D22" s="12">
        <f t="shared" si="3"/>
        <v>183.58577505540887</v>
      </c>
      <c r="E22" s="12">
        <f t="shared" si="3"/>
        <v>131.83892316350273</v>
      </c>
      <c r="F22" s="12">
        <f t="shared" si="3"/>
        <v>52.735569265401097</v>
      </c>
      <c r="G22" s="12">
        <f t="shared" si="3"/>
        <v>52.735569265401097</v>
      </c>
      <c r="H22" s="12">
        <f t="shared" si="3"/>
        <v>13.183892316350274</v>
      </c>
      <c r="I22" s="12">
        <f t="shared" si="3"/>
        <v>13.183892316350274</v>
      </c>
    </row>
    <row r="23" spans="1:9" x14ac:dyDescent="0.2">
      <c r="A23" s="13" t="str">
        <f t="shared" si="2"/>
        <v>Process, fp</v>
      </c>
      <c r="B23" s="9">
        <f t="shared" si="2"/>
        <v>0</v>
      </c>
      <c r="C23" s="12">
        <f t="shared" si="3"/>
        <v>0</v>
      </c>
      <c r="D23" s="12">
        <f t="shared" si="3"/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</row>
  </sheetData>
  <mergeCells count="7">
    <mergeCell ref="B19:I19"/>
    <mergeCell ref="A9:I9"/>
    <mergeCell ref="A14:I14"/>
    <mergeCell ref="E6:I6"/>
    <mergeCell ref="A1:I1"/>
    <mergeCell ref="A2:I2"/>
    <mergeCell ref="A3:I3"/>
  </mergeCells>
  <phoneticPr fontId="4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B9" sqref="B9"/>
    </sheetView>
  </sheetViews>
  <sheetFormatPr defaultColWidth="8.85546875" defaultRowHeight="12.75" x14ac:dyDescent="0.2"/>
  <cols>
    <col min="1" max="1" width="41.42578125" customWidth="1"/>
  </cols>
  <sheetData>
    <row r="2" spans="1:2" x14ac:dyDescent="0.2">
      <c r="A2" t="s">
        <v>11</v>
      </c>
      <c r="B2">
        <v>0.2</v>
      </c>
    </row>
    <row r="3" spans="1:2" x14ac:dyDescent="0.2">
      <c r="A3" t="s">
        <v>12</v>
      </c>
      <c r="B3" s="4">
        <v>2.0000000000000002E-5</v>
      </c>
    </row>
    <row r="4" spans="1:2" x14ac:dyDescent="0.2">
      <c r="A4" t="s">
        <v>13</v>
      </c>
      <c r="B4">
        <v>5</v>
      </c>
    </row>
    <row r="5" spans="1:2" x14ac:dyDescent="0.2">
      <c r="A5" t="s">
        <v>14</v>
      </c>
      <c r="B5" s="4">
        <f>B4*B3*B2*1000000</f>
        <v>20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thermal</vt:lpstr>
      <vt:lpstr>Sheet3</vt:lpstr>
      <vt:lpstr>dtot</vt:lpstr>
      <vt:lpstr>fg</vt:lpstr>
      <vt:lpstr>fl</vt:lpstr>
      <vt:lpstr>fp</vt:lpstr>
      <vt:lpstr>ft</vt:lpstr>
      <vt:lpstr>N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Slocum</dc:creator>
  <cp:lastModifiedBy>Parker</cp:lastModifiedBy>
  <cp:lastPrinted>2016-02-19T14:54:45Z</cp:lastPrinted>
  <dcterms:created xsi:type="dcterms:W3CDTF">2005-04-03T21:00:03Z</dcterms:created>
  <dcterms:modified xsi:type="dcterms:W3CDTF">2016-02-20T21:16:52Z</dcterms:modified>
</cp:coreProperties>
</file>